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309" activeTab="0"/>
  </bookViews>
  <sheets>
    <sheet name="Schleppversuche" sheetId="1" r:id="rId1"/>
    <sheet name="Oberflächenreibung" sheetId="2" r:id="rId2"/>
    <sheet name="LeistungsbedarfSeitenströmung" sheetId="3" r:id="rId3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/>
  </authors>
  <commentList>
    <comment ref="F19" authorId="0">
      <text>
        <r>
          <rPr>
            <sz val="10"/>
            <rFont val="Arial"/>
            <family val="2"/>
          </rPr>
          <t xml:space="preserve">=Modellgeschwindigkeit * Wurzel Skalierungsfaktor
</t>
        </r>
      </text>
    </comment>
    <comment ref="J19" authorId="0">
      <text>
        <r>
          <rPr>
            <sz val="10"/>
            <rFont val="Arial"/>
            <family val="2"/>
          </rPr>
          <t xml:space="preserve">= Modellleistung * Skalierungsfaktor ^3
</t>
        </r>
      </text>
    </comment>
    <comment ref="K3" authorId="0">
      <text>
        <r>
          <rPr>
            <sz val="10"/>
            <rFont val="Arial"/>
            <family val="2"/>
          </rPr>
          <t>Aus Tabelle Oberflächenreibung</t>
        </r>
      </text>
    </comment>
    <comment ref="K19" authorId="0">
      <text>
        <r>
          <rPr>
            <sz val="10"/>
            <rFont val="Arial"/>
            <family val="2"/>
          </rPr>
          <t>Aus Tabelle Oberflächenreibung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5" authorId="0">
      <text>
        <r>
          <rPr>
            <sz val="10"/>
            <rFont val="Geneva"/>
            <family val="2"/>
          </rPr>
          <t>8m for rowing shell with 100kg displacement</t>
        </r>
      </text>
    </comment>
    <comment ref="C6" authorId="0">
      <text>
        <r>
          <rPr>
            <sz val="10"/>
            <rFont val="Geneva"/>
            <family val="2"/>
          </rPr>
          <t>2.2m2 for rowing shell</t>
        </r>
      </text>
    </comment>
    <comment ref="C7" authorId="0">
      <text>
        <r>
          <rPr>
            <sz val="10"/>
            <rFont val="Geneva"/>
            <family val="2"/>
          </rPr>
          <t>Schoenherr Line times 
fudge coeff. =1.1+V%
corresponding to rowing shell data from
Abbott: Human Powered Vehicles</t>
        </r>
      </text>
    </comment>
    <comment ref="C11" authorId="0">
      <text>
        <r>
          <rPr>
            <sz val="10"/>
            <rFont val="Geneva"/>
            <family val="2"/>
          </rPr>
          <t>Schoenherr Line times 
fudge coeff. =1.1+V%
corresponding to rowing shell data from
Abbott: Human Powered Vehicles</t>
        </r>
      </text>
    </comment>
  </commentList>
</comments>
</file>

<file path=xl/sharedStrings.xml><?xml version="1.0" encoding="utf-8"?>
<sst xmlns="http://schemas.openxmlformats.org/spreadsheetml/2006/main" count="74" uniqueCount="69">
  <si>
    <t>Schleppversuche mit Modell Katamaran 4.4 kg Verdrängung, 0.78 m lang (WL), 2 x angespitzte zylindrische Schwimmer mit 7.5 cm Durchmesser, 4.4 cm getaucht.</t>
  </si>
  <si>
    <t>Fläche</t>
  </si>
  <si>
    <t>(m2)</t>
  </si>
  <si>
    <t>Messstrecke (m)</t>
  </si>
  <si>
    <t>Zeit (s)</t>
  </si>
  <si>
    <t>Geschwindigkeit (m/s)</t>
  </si>
  <si>
    <t>Froudsche Zahl</t>
  </si>
  <si>
    <t>Fallgewicht (g)</t>
  </si>
  <si>
    <t>Kraft (N)</t>
  </si>
  <si>
    <t>Totale Leistung Modell (W)</t>
  </si>
  <si>
    <t>Leistung Oberflächen-reibung Modell (W)</t>
  </si>
  <si>
    <t>Leistung Modell minus Oberflächenreibung (W)</t>
  </si>
  <si>
    <t>CD</t>
  </si>
  <si>
    <t>längs</t>
  </si>
  <si>
    <t>(benetzt)</t>
  </si>
  <si>
    <t>ganz leichte Kapillarwellen</t>
  </si>
  <si>
    <t>schöne Wellen</t>
  </si>
  <si>
    <t>starke Wellen</t>
  </si>
  <si>
    <t>sehr starke Wellen</t>
  </si>
  <si>
    <t>quer</t>
  </si>
  <si>
    <t>keine Wellen</t>
  </si>
  <si>
    <t>(circa)</t>
  </si>
  <si>
    <t>knappe Wellenbildung</t>
  </si>
  <si>
    <t>ganz leichte Wellen</t>
  </si>
  <si>
    <t>leichte Wellenbildung</t>
  </si>
  <si>
    <t>beginnendes Tauchen</t>
  </si>
  <si>
    <t>perodisches Tauchen und Wellen</t>
  </si>
  <si>
    <t>Skalierung auf Fähre Katamaran Verdrängung 2.58 t, 7.3 m lang (WL), 2 x angespitzte zylindrische Schwimmer 0.75 m Durchmesser, 0.32 m getaucht.</t>
  </si>
  <si>
    <t>Direkt skalierte totale Leistung (W)</t>
  </si>
  <si>
    <t>Leistung Oberflächen-reibung Fähre (W)</t>
  </si>
  <si>
    <t>Leistung Fähre ohne Oberflächen-reibung (W)</t>
  </si>
  <si>
    <t>Totale Leistung Fähre (W)</t>
  </si>
  <si>
    <t>Turbulent Skin Friction Drag</t>
  </si>
  <si>
    <t>Inputs into red cells only</t>
  </si>
  <si>
    <t>Vehicle Length</t>
  </si>
  <si>
    <t>m</t>
  </si>
  <si>
    <t>Wetted Surface</t>
  </si>
  <si>
    <t>m²</t>
  </si>
  <si>
    <t>Medium</t>
  </si>
  <si>
    <t>water</t>
  </si>
  <si>
    <t xml:space="preserve">   (water or air)</t>
  </si>
  <si>
    <t>Speed</t>
  </si>
  <si>
    <t>m/s</t>
  </si>
  <si>
    <t>1/Kinematic Viscosity</t>
  </si>
  <si>
    <t>s/m²</t>
  </si>
  <si>
    <t>Density</t>
  </si>
  <si>
    <t>kg/m³</t>
  </si>
  <si>
    <t>Coefficient of Drag</t>
  </si>
  <si>
    <t>km/h</t>
  </si>
  <si>
    <t>knots</t>
  </si>
  <si>
    <t>ft/s</t>
  </si>
  <si>
    <t>Reynolds Number</t>
  </si>
  <si>
    <t xml:space="preserve">   (should be over 1'000'000 for correct results)</t>
  </si>
  <si>
    <t>Drag</t>
  </si>
  <si>
    <t>N</t>
  </si>
  <si>
    <t>Power</t>
  </si>
  <si>
    <t>W</t>
  </si>
  <si>
    <t>Verlustleistung pro Rolle mit Durchmesser D sowie Geschwindigkeit V und Zugkraft F der Kette: P [W] = 2 · V [m/s] · d/D · F [N] · µ</t>
  </si>
  <si>
    <t>Anzahl Rollen</t>
  </si>
  <si>
    <t>Strömungsgeschwindigkeit (m/s)</t>
  </si>
  <si>
    <t>Zugkraft (N) (geschätzt)</t>
  </si>
  <si>
    <t>Fahrgeschwindigkeit (m/s)</t>
  </si>
  <si>
    <t>Reibungsverlust bei Null Strömung</t>
  </si>
  <si>
    <t>Reibungsverlust bei 0.5 m/s Strömung</t>
  </si>
  <si>
    <t>Reibungsverlust bei 1 m/s Strömung</t>
  </si>
  <si>
    <t>Mit Leistung für Vortrieb:</t>
  </si>
  <si>
    <t>Summe bei keiner Strömung</t>
  </si>
  <si>
    <t>Summe bei 0.5 m/s Strömung</t>
  </si>
  <si>
    <t>Summe bei 1 m/s Strömung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</si>
</sst>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0.0000"/>
    <numFmt numFmtId="168" formatCode="#,##0"/>
  </numFmts>
  <fonts count="9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0"/>
      <name val="Geneva"/>
      <family val="2"/>
    </font>
    <font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 vertical="top"/>
    </xf>
    <xf numFmtId="164" fontId="0" fillId="0" borderId="0" xfId="0" applyAlignment="1">
      <alignment vertical="top" wrapText="1"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Alignment="1">
      <alignment vertical="top"/>
    </xf>
    <xf numFmtId="164" fontId="0" fillId="0" borderId="0" xfId="0" applyFont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3" fillId="0" borderId="0" xfId="0" applyFont="1" applyAlignment="1" applyProtection="1">
      <alignment horizontal="right"/>
      <protection/>
    </xf>
    <xf numFmtId="164" fontId="3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/>
      <protection/>
    </xf>
    <xf numFmtId="164" fontId="3" fillId="2" borderId="1" xfId="0" applyFont="1" applyFill="1" applyBorder="1" applyAlignment="1" applyProtection="1">
      <alignment/>
      <protection/>
    </xf>
    <xf numFmtId="164" fontId="3" fillId="3" borderId="2" xfId="0" applyFont="1" applyFill="1" applyBorder="1" applyAlignment="1" applyProtection="1">
      <alignment horizontal="right"/>
      <protection locked="0"/>
    </xf>
    <xf numFmtId="164" fontId="3" fillId="2" borderId="3" xfId="0" applyFont="1" applyFill="1" applyBorder="1" applyAlignment="1" applyProtection="1">
      <alignment horizontal="center"/>
      <protection/>
    </xf>
    <xf numFmtId="164" fontId="3" fillId="2" borderId="4" xfId="0" applyFont="1" applyFill="1" applyBorder="1" applyAlignment="1" applyProtection="1">
      <alignment/>
      <protection/>
    </xf>
    <xf numFmtId="164" fontId="3" fillId="3" borderId="0" xfId="0" applyFont="1" applyFill="1" applyBorder="1" applyAlignment="1" applyProtection="1">
      <alignment horizontal="right"/>
      <protection locked="0"/>
    </xf>
    <xf numFmtId="164" fontId="3" fillId="2" borderId="5" xfId="0" applyFont="1" applyFill="1" applyBorder="1" applyAlignment="1" applyProtection="1">
      <alignment horizontal="center"/>
      <protection/>
    </xf>
    <xf numFmtId="164" fontId="3" fillId="4" borderId="4" xfId="0" applyFont="1" applyFill="1" applyBorder="1" applyAlignment="1" applyProtection="1">
      <alignment/>
      <protection/>
    </xf>
    <xf numFmtId="164" fontId="3" fillId="5" borderId="0" xfId="0" applyFont="1" applyFill="1" applyAlignment="1" applyProtection="1">
      <alignment/>
      <protection/>
    </xf>
    <xf numFmtId="164" fontId="3" fillId="4" borderId="5" xfId="0" applyFont="1" applyFill="1" applyBorder="1" applyAlignment="1" applyProtection="1">
      <alignment horizontal="center"/>
      <protection/>
    </xf>
    <xf numFmtId="167" fontId="3" fillId="5" borderId="0" xfId="0" applyNumberFormat="1" applyFont="1" applyFill="1" applyBorder="1" applyAlignment="1" applyProtection="1">
      <alignment horizontal="right"/>
      <protection/>
    </xf>
    <xf numFmtId="164" fontId="3" fillId="5" borderId="0" xfId="0" applyFont="1" applyFill="1" applyBorder="1" applyAlignment="1" applyProtection="1">
      <alignment horizontal="right"/>
      <protection/>
    </xf>
    <xf numFmtId="165" fontId="3" fillId="5" borderId="0" xfId="0" applyNumberFormat="1" applyFont="1" applyFill="1" applyBorder="1" applyAlignment="1" applyProtection="1">
      <alignment horizontal="right"/>
      <protection/>
    </xf>
    <xf numFmtId="168" fontId="3" fillId="5" borderId="0" xfId="0" applyNumberFormat="1" applyFont="1" applyFill="1" applyBorder="1" applyAlignment="1" applyProtection="1">
      <alignment horizontal="right"/>
      <protection/>
    </xf>
    <xf numFmtId="164" fontId="3" fillId="4" borderId="6" xfId="0" applyFont="1" applyFill="1" applyBorder="1" applyAlignment="1" applyProtection="1">
      <alignment/>
      <protection/>
    </xf>
    <xf numFmtId="164" fontId="3" fillId="5" borderId="7" xfId="0" applyFont="1" applyFill="1" applyBorder="1" applyAlignment="1" applyProtection="1">
      <alignment horizontal="right"/>
      <protection/>
    </xf>
    <xf numFmtId="164" fontId="3" fillId="4" borderId="8" xfId="0" applyFont="1" applyFill="1" applyBorder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>
      <alignment/>
    </xf>
    <xf numFmtId="164" fontId="0" fillId="6" borderId="0" xfId="0" applyFont="1" applyFill="1" applyAlignment="1">
      <alignment/>
    </xf>
    <xf numFmtId="164" fontId="0" fillId="0" borderId="0" xfId="0" applyAlignment="1">
      <alignment wrapText="1"/>
    </xf>
    <xf numFmtId="164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33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420E"/>
      <rgbColor rgb="00666699"/>
      <rgbColor rgb="00B3B3B3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75"/>
          <c:y val="0.0775"/>
          <c:w val="0.8345"/>
          <c:h val="0.78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Schleppversuche!$J$3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Schleppversuche!$G$4:$G$8</c:f>
              <c:numCache/>
            </c:numRef>
          </c:xVal>
          <c:yVal>
            <c:numRef>
              <c:f>Schleppversuche!$J$4:$J$8</c:f>
              <c:numCache/>
            </c:numRef>
          </c:yVal>
          <c:smooth val="1"/>
        </c:ser>
        <c:axId val="39782166"/>
        <c:axId val="22495175"/>
      </c:scatterChart>
      <c:valAx>
        <c:axId val="39782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Froude-Zahl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495175"/>
        <c:crossesAt val="0"/>
        <c:crossBetween val="midCat"/>
        <c:dispUnits/>
      </c:valAx>
      <c:valAx>
        <c:axId val="22495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Totale Leistung Modell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782166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825"/>
          <c:w val="0.5515"/>
          <c:h val="0.7805"/>
        </c:manualLayout>
      </c:layout>
      <c:scatterChart>
        <c:scatterStyle val="lineMarker"/>
        <c:varyColors val="0"/>
        <c:ser>
          <c:idx val="0"/>
          <c:order val="0"/>
          <c:tx>
            <c:strRef>
              <c:f>Schleppversuche!$J$19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power"/>
            <c:dispEq val="1"/>
            <c:dispRSqr val="0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Schleppversuche!$F$20:$F$24</c:f>
              <c:numCache/>
            </c:numRef>
          </c:xVal>
          <c:yVal>
            <c:numRef>
              <c:f>Schleppversuche!$J$20:$J$24</c:f>
              <c:numCache/>
            </c:numRef>
          </c:yVal>
          <c:smooth val="0"/>
        </c:ser>
        <c:axId val="1129984"/>
        <c:axId val="10169857"/>
      </c:scatterChart>
      <c:valAx>
        <c:axId val="1129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Geschwindigkeit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169857"/>
        <c:crossesAt val="0"/>
        <c:crossBetween val="midCat"/>
        <c:dispUnits/>
      </c:valAx>
      <c:valAx>
        <c:axId val="10169857"/>
        <c:scaling>
          <c:orientation val="minMax"/>
          <c:max val="7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29984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24"/>
          <c:y val="0.37075"/>
          <c:w val="0.34875"/>
          <c:h val="0.1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Schleppversuche!$K$19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Schleppversuche!$F$20:$F$24</c:f>
              <c:numCache/>
            </c:numRef>
          </c:xVal>
          <c:yVal>
            <c:numRef>
              <c:f>Schleppversuche!$K$20:$K$24</c:f>
              <c:numCache/>
            </c:numRef>
          </c:yVal>
          <c:smooth val="1"/>
        </c:ser>
        <c:ser>
          <c:idx val="1"/>
          <c:order val="1"/>
          <c:tx>
            <c:strRef>
              <c:f>Schleppversuche!$L$19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Schleppversuche!$F$20:$F$24</c:f>
              <c:numCache/>
            </c:numRef>
          </c:xVal>
          <c:yVal>
            <c:numRef>
              <c:f>Schleppversuche!$L$20:$L$24</c:f>
              <c:numCache/>
            </c:numRef>
          </c:yVal>
          <c:smooth val="1"/>
        </c:ser>
        <c:ser>
          <c:idx val="2"/>
          <c:order val="2"/>
          <c:tx>
            <c:strRef>
              <c:f>Schleppversuche!$M$19</c:f>
            </c:strRef>
          </c:tx>
          <c:spPr>
            <a:ln w="38100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AECF00"/>
                </a:solidFill>
              </a:ln>
            </c:spPr>
          </c:marker>
          <c:trendline>
            <c:spPr>
              <a:ln w="25400">
                <a:solidFill>
                  <a:srgbClr val="336600"/>
                </a:solidFill>
                <a:prstDash val="sysDot"/>
              </a:ln>
            </c:spPr>
            <c:trendlineType val="power"/>
            <c:dispEq val="1"/>
            <c:dispRSqr val="0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Schleppversuche!$F$20:$F$24</c:f>
              <c:numCache/>
            </c:numRef>
          </c:xVal>
          <c:yVal>
            <c:numRef>
              <c:f>Schleppversuche!$M$20:$M$24</c:f>
              <c:numCache/>
            </c:numRef>
          </c:yVal>
          <c:smooth val="1"/>
        </c:ser>
        <c:axId val="24419850"/>
        <c:axId val="18452059"/>
      </c:scatterChart>
      <c:valAx>
        <c:axId val="24419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Geschwindigkeit Fähre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452059"/>
        <c:crossesAt val="0"/>
        <c:crossBetween val="midCat"/>
        <c:dispUnits/>
      </c:valAx>
      <c:valAx>
        <c:axId val="18452059"/>
        <c:scaling>
          <c:orientation val="minMax"/>
          <c:max val="7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419850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LeistungsbedarfSeitenströmung!$C$8:$C$8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LeistungsbedarfSeitenströmung!$B$9:$B$11</c:f>
              <c:numCache/>
            </c:numRef>
          </c:xVal>
          <c:yVal>
            <c:numRef>
              <c:f>LeistungsbedarfSeitenströmung!$C$9:$C$11</c:f>
              <c:numCache/>
            </c:numRef>
          </c:yVal>
          <c:smooth val="0"/>
        </c:ser>
        <c:ser>
          <c:idx val="1"/>
          <c:order val="1"/>
          <c:tx>
            <c:strRef>
              <c:f>LeistungsbedarfSeitenströmung!$D$8:$D$8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LeistungsbedarfSeitenströmung!$B$9:$B$11</c:f>
              <c:numCache/>
            </c:numRef>
          </c:xVal>
          <c:yVal>
            <c:numRef>
              <c:f>LeistungsbedarfSeitenströmung!$D$9:$D$11</c:f>
              <c:numCache/>
            </c:numRef>
          </c:yVal>
          <c:smooth val="0"/>
        </c:ser>
        <c:ser>
          <c:idx val="2"/>
          <c:order val="2"/>
          <c:tx>
            <c:strRef>
              <c:f>LeistungsbedarfSeitenströmung!$E$8:$E$8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xVal>
            <c:numRef>
              <c:f>LeistungsbedarfSeitenströmung!$B$9:$B$11</c:f>
              <c:numCache/>
            </c:numRef>
          </c:xVal>
          <c:yVal>
            <c:numRef>
              <c:f>LeistungsbedarfSeitenströmung!$E$9:$E$11</c:f>
              <c:numCache/>
            </c:numRef>
          </c:yVal>
          <c:smooth val="0"/>
        </c:ser>
        <c:axId val="31850804"/>
        <c:axId val="18221781"/>
      </c:scatterChart>
      <c:valAx>
        <c:axId val="31850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221781"/>
        <c:crossesAt val="0"/>
        <c:crossBetween val="midCat"/>
        <c:dispUnits/>
      </c:valAx>
      <c:valAx>
        <c:axId val="1822178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850804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LeistungsbedarfSeitenströmung!$C$8:$C$8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xVal>
            <c:numRef>
              <c:f>LeistungsbedarfSeitenströmung!$B$9:$B$11</c:f>
              <c:numCache/>
            </c:numRef>
          </c:xVal>
          <c:yVal>
            <c:numRef>
              <c:f>LeistungsbedarfSeitenströmung!$C$9:$C$11</c:f>
              <c:numCache/>
            </c:numRef>
          </c:yVal>
          <c:smooth val="1"/>
        </c:ser>
        <c:ser>
          <c:idx val="1"/>
          <c:order val="1"/>
          <c:tx>
            <c:strRef>
              <c:f>LeistungsbedarfSeitenströmung!$D$8:$D$8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3CAFF"/>
              </a:solidFill>
              <a:ln>
                <a:solidFill>
                  <a:srgbClr val="83CAFF"/>
                </a:solidFill>
              </a:ln>
            </c:spPr>
          </c:marker>
          <c:xVal>
            <c:numRef>
              <c:f>LeistungsbedarfSeitenströmung!$B$9:$B$11</c:f>
              <c:numCache/>
            </c:numRef>
          </c:xVal>
          <c:yVal>
            <c:numRef>
              <c:f>LeistungsbedarfSeitenströmung!$D$9:$D$11</c:f>
              <c:numCache/>
            </c:numRef>
          </c:yVal>
          <c:smooth val="1"/>
        </c:ser>
        <c:ser>
          <c:idx val="2"/>
          <c:order val="2"/>
          <c:tx>
            <c:strRef>
              <c:f>LeistungsbedarfSeitenströmung!$E$8:$E$8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LeistungsbedarfSeitenströmung!$B$9:$B$11</c:f>
              <c:numCache/>
            </c:numRef>
          </c:xVal>
          <c:yVal>
            <c:numRef>
              <c:f>LeistungsbedarfSeitenströmung!$E$9:$E$11</c:f>
              <c:numCache/>
            </c:numRef>
          </c:yVal>
          <c:smooth val="1"/>
        </c:ser>
        <c:ser>
          <c:idx val="3"/>
          <c:order val="3"/>
          <c:tx>
            <c:strRef>
              <c:f>LeistungsbedarfSeitenströmung!$F$8:$F$8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LeistungsbedarfSeitenströmung!$B$9:$B$11</c:f>
              <c:numCache/>
            </c:numRef>
          </c:xVal>
          <c:yVal>
            <c:numRef>
              <c:f>LeistungsbedarfSeitenströmung!$F$9:$F$11</c:f>
              <c:numCache/>
            </c:numRef>
          </c:yVal>
          <c:smooth val="1"/>
        </c:ser>
        <c:ser>
          <c:idx val="4"/>
          <c:order val="4"/>
          <c:tx>
            <c:strRef>
              <c:f>LeistungsbedarfSeitenströmung!$G$8:$G$8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xVal>
            <c:numRef>
              <c:f>LeistungsbedarfSeitenströmung!$B$9:$B$11</c:f>
              <c:numCache/>
            </c:numRef>
          </c:xVal>
          <c:yVal>
            <c:numRef>
              <c:f>LeistungsbedarfSeitenströmung!$G$9:$G$11</c:f>
              <c:numCache/>
            </c:numRef>
          </c:yVal>
          <c:smooth val="1"/>
        </c:ser>
        <c:ser>
          <c:idx val="5"/>
          <c:order val="5"/>
          <c:tx>
            <c:strRef>
              <c:f>LeistungsbedarfSeitenströmung!$H$8:$H$8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3CAFF"/>
              </a:solidFill>
              <a:ln>
                <a:solidFill>
                  <a:srgbClr val="83CAFF"/>
                </a:solidFill>
              </a:ln>
            </c:spPr>
          </c:marker>
          <c:xVal>
            <c:numRef>
              <c:f>LeistungsbedarfSeitenströmung!$B$9:$B$11</c:f>
              <c:numCache/>
            </c:numRef>
          </c:xVal>
          <c:yVal>
            <c:numRef>
              <c:f>LeistungsbedarfSeitenströmung!$H$9:$H$11</c:f>
              <c:numCache/>
            </c:numRef>
          </c:yVal>
          <c:smooth val="1"/>
        </c:ser>
        <c:ser>
          <c:idx val="6"/>
          <c:order val="6"/>
          <c:tx>
            <c:strRef>
              <c:f>LeistungsbedarfSeitenströmung!$I$8:$I$8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LeistungsbedarfSeitenströmung!$B$9:$B$11</c:f>
              <c:numCache/>
            </c:numRef>
          </c:xVal>
          <c:yVal>
            <c:numRef>
              <c:f>LeistungsbedarfSeitenströmung!$I$9:$I$11</c:f>
              <c:numCache/>
            </c:numRef>
          </c:yVal>
          <c:smooth val="1"/>
        </c:ser>
        <c:axId val="29778302"/>
        <c:axId val="66678127"/>
      </c:scatterChart>
      <c:valAx>
        <c:axId val="29778302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Fahrgeschwindigkeit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6678127"/>
        <c:crossesAt val="0"/>
        <c:crossBetween val="midCat"/>
        <c:dispUnits/>
      </c:valAx>
      <c:valAx>
        <c:axId val="66678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9778302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25</xdr:row>
      <xdr:rowOff>133350</xdr:rowOff>
    </xdr:from>
    <xdr:to>
      <xdr:col>5</xdr:col>
      <xdr:colOff>1009650</xdr:colOff>
      <xdr:row>46</xdr:row>
      <xdr:rowOff>0</xdr:rowOff>
    </xdr:to>
    <xdr:graphicFrame>
      <xdr:nvGraphicFramePr>
        <xdr:cNvPr id="1" name="Chart 5"/>
        <xdr:cNvGraphicFramePr/>
      </xdr:nvGraphicFramePr>
      <xdr:xfrm>
        <a:off x="0" y="4876800"/>
        <a:ext cx="41814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819150</xdr:colOff>
      <xdr:row>25</xdr:row>
      <xdr:rowOff>133350</xdr:rowOff>
    </xdr:from>
    <xdr:to>
      <xdr:col>12</xdr:col>
      <xdr:colOff>28575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3990975" y="4876800"/>
        <a:ext cx="632460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13</xdr:col>
      <xdr:colOff>285750</xdr:colOff>
      <xdr:row>17</xdr:row>
      <xdr:rowOff>19050</xdr:rowOff>
    </xdr:from>
    <xdr:to>
      <xdr:col>20</xdr:col>
      <xdr:colOff>409575</xdr:colOff>
      <xdr:row>44</xdr:row>
      <xdr:rowOff>0</xdr:rowOff>
    </xdr:to>
    <xdr:graphicFrame>
      <xdr:nvGraphicFramePr>
        <xdr:cNvPr id="3" name="Chart 7"/>
        <xdr:cNvGraphicFramePr/>
      </xdr:nvGraphicFramePr>
      <xdr:xfrm>
        <a:off x="11525250" y="3228975"/>
        <a:ext cx="7115175" cy="4591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628650</xdr:colOff>
      <xdr:row>33</xdr:row>
      <xdr:rowOff>47625</xdr:rowOff>
    </xdr:from>
    <xdr:to>
      <xdr:col>16</xdr:col>
      <xdr:colOff>723900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10353675" y="5934075"/>
        <a:ext cx="39528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714375</xdr:colOff>
      <xdr:row>12</xdr:row>
      <xdr:rowOff>123825</xdr:rowOff>
    </xdr:from>
    <xdr:to>
      <xdr:col>10</xdr:col>
      <xdr:colOff>38100</xdr:colOff>
      <xdr:row>50</xdr:row>
      <xdr:rowOff>9525</xdr:rowOff>
    </xdr:to>
    <xdr:graphicFrame>
      <xdr:nvGraphicFramePr>
        <xdr:cNvPr id="2" name="Chart 2"/>
        <xdr:cNvGraphicFramePr/>
      </xdr:nvGraphicFramePr>
      <xdr:xfrm>
        <a:off x="714375" y="2609850"/>
        <a:ext cx="8277225" cy="603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4"/>
  <sheetViews>
    <sheetView tabSelected="1" workbookViewId="0" topLeftCell="A1">
      <selection activeCell="M53" sqref="M53"/>
    </sheetView>
  </sheetViews>
  <sheetFormatPr defaultColWidth="11.421875" defaultRowHeight="12.75"/>
  <cols>
    <col min="1" max="1" width="4.421875" style="0" customWidth="1"/>
    <col min="2" max="2" width="8.57421875" style="0" customWidth="1"/>
    <col min="3" max="3" width="12.00390625" style="0" customWidth="1"/>
    <col min="4" max="4" width="15.421875" style="0" customWidth="1"/>
    <col min="5" max="5" width="7.140625" style="0" customWidth="1"/>
    <col min="6" max="6" width="19.00390625" style="0" customWidth="1"/>
    <col min="7" max="7" width="9.57421875" style="0" customWidth="1"/>
    <col min="8" max="8" width="13.00390625" style="0" customWidth="1"/>
    <col min="9" max="9" width="8.28125" style="0" customWidth="1"/>
    <col min="10" max="10" width="17.00390625" style="0" customWidth="1"/>
    <col min="11" max="11" width="19.00390625" style="0" customWidth="1"/>
    <col min="12" max="12" width="20.8515625" style="0" customWidth="1"/>
    <col min="13" max="13" width="14.28125" style="0" customWidth="1"/>
    <col min="14" max="14" width="29.421875" style="0" customWidth="1"/>
    <col min="15" max="15" width="15.8515625" style="0" customWidth="1"/>
    <col min="16" max="16" width="13.28125" style="0" customWidth="1"/>
    <col min="17" max="16384" width="11.57421875" style="0" customWidth="1"/>
  </cols>
  <sheetData>
    <row r="1" ht="12.75">
      <c r="C1" s="1"/>
    </row>
    <row r="2" ht="37.5" customHeight="1">
      <c r="B2" s="2" t="s">
        <v>0</v>
      </c>
    </row>
    <row r="3" spans="2:13" s="3" customFormat="1" ht="24" customHeight="1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</row>
    <row r="4" spans="2:12" ht="12.75">
      <c r="B4" t="s">
        <v>13</v>
      </c>
      <c r="C4" s="4">
        <v>0.2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2:14" ht="12.75">
      <c r="B5" t="s">
        <v>14</v>
      </c>
      <c r="C5" s="4">
        <v>0.2</v>
      </c>
      <c r="D5">
        <v>7.6</v>
      </c>
      <c r="E5">
        <v>16</v>
      </c>
      <c r="F5">
        <f>D5/E5</f>
        <v>0.475</v>
      </c>
      <c r="G5">
        <f>F5/SQRT(9.81*0.78)</f>
        <v>0.17171641169719065</v>
      </c>
      <c r="H5">
        <v>75</v>
      </c>
      <c r="I5">
        <f>H5/98.1</f>
        <v>0.764525993883792</v>
      </c>
      <c r="J5">
        <f>I5*F5</f>
        <v>0.3631498470948012</v>
      </c>
      <c r="K5">
        <v>0.067</v>
      </c>
      <c r="L5">
        <f>J5-K5</f>
        <v>0.2961498470948012</v>
      </c>
      <c r="N5" t="s">
        <v>15</v>
      </c>
    </row>
    <row r="6" spans="3:14" ht="12.75">
      <c r="C6" s="4">
        <v>0.2</v>
      </c>
      <c r="D6">
        <v>7.6</v>
      </c>
      <c r="E6">
        <v>15</v>
      </c>
      <c r="F6">
        <f>D6/E6</f>
        <v>0.5066666666666666</v>
      </c>
      <c r="G6">
        <f>F6/SQRT(9.81*0.78)</f>
        <v>0.18316417247700334</v>
      </c>
      <c r="H6">
        <v>125</v>
      </c>
      <c r="I6">
        <f>H6/98.1</f>
        <v>1.2742099898063202</v>
      </c>
      <c r="J6">
        <f>I6*F6</f>
        <v>0.6455997281685355</v>
      </c>
      <c r="K6">
        <v>0.08</v>
      </c>
      <c r="L6">
        <f>J6-K6</f>
        <v>0.5655997281685355</v>
      </c>
      <c r="N6" t="s">
        <v>16</v>
      </c>
    </row>
    <row r="7" spans="3:14" ht="12.75">
      <c r="C7" s="4">
        <v>0.2</v>
      </c>
      <c r="D7">
        <v>7.6</v>
      </c>
      <c r="E7">
        <v>9.5</v>
      </c>
      <c r="F7">
        <f>D7/E7</f>
        <v>0.7999999999999999</v>
      </c>
      <c r="G7">
        <f>F7/SQRT(9.81*0.78)</f>
        <v>0.28920658812158423</v>
      </c>
      <c r="H7">
        <v>325</v>
      </c>
      <c r="I7">
        <f>H7/98.1</f>
        <v>3.3129459734964324</v>
      </c>
      <c r="J7">
        <f>I7*F7</f>
        <v>2.650356778797146</v>
      </c>
      <c r="K7">
        <v>0.28</v>
      </c>
      <c r="L7">
        <f>J7-K7</f>
        <v>2.370356778797146</v>
      </c>
      <c r="N7" t="s">
        <v>17</v>
      </c>
    </row>
    <row r="8" spans="3:14" ht="12.75">
      <c r="C8" s="4">
        <v>0.2</v>
      </c>
      <c r="D8">
        <v>7.6</v>
      </c>
      <c r="E8">
        <v>6.5</v>
      </c>
      <c r="F8">
        <f>D8/E8</f>
        <v>1.169230769230769</v>
      </c>
      <c r="G8">
        <f>F8/SQRT(9.81*0.78)</f>
        <v>0.4226865518700077</v>
      </c>
      <c r="H8">
        <v>525</v>
      </c>
      <c r="I8">
        <f>H8/98.1</f>
        <v>5.351681957186544</v>
      </c>
      <c r="J8">
        <f>I8*F8</f>
        <v>6.2573512114796515</v>
      </c>
      <c r="K8">
        <v>0.82</v>
      </c>
      <c r="L8">
        <f>J8-K8</f>
        <v>5.437351211479651</v>
      </c>
      <c r="N8" t="s">
        <v>18</v>
      </c>
    </row>
    <row r="9" ht="12.75">
      <c r="C9" s="4"/>
    </row>
    <row r="10" spans="2:14" ht="12.75">
      <c r="B10" t="s">
        <v>19</v>
      </c>
      <c r="C10" s="4">
        <v>0.05</v>
      </c>
      <c r="D10">
        <v>7.7</v>
      </c>
      <c r="E10">
        <v>40</v>
      </c>
      <c r="F10">
        <f>D10/E10</f>
        <v>0.1925</v>
      </c>
      <c r="H10">
        <v>125</v>
      </c>
      <c r="I10">
        <f>H10/98.1</f>
        <v>1.2742099898063202</v>
      </c>
      <c r="M10">
        <f>2*I10/(1000*C10*F10^2)</f>
        <v>1.3754332829752824</v>
      </c>
      <c r="N10" t="s">
        <v>20</v>
      </c>
    </row>
    <row r="11" spans="2:14" ht="12.75">
      <c r="B11" t="s">
        <v>21</v>
      </c>
      <c r="C11" s="4">
        <v>0.05</v>
      </c>
      <c r="D11">
        <v>7.7</v>
      </c>
      <c r="E11">
        <v>28</v>
      </c>
      <c r="F11">
        <f>D11/E11</f>
        <v>0.275</v>
      </c>
      <c r="H11">
        <v>225</v>
      </c>
      <c r="I11">
        <f>H11/98.1</f>
        <v>2.293577981651376</v>
      </c>
      <c r="M11">
        <f>2*I11/(1000*C11*F11^2)</f>
        <v>1.2131321555841987</v>
      </c>
      <c r="N11" t="s">
        <v>22</v>
      </c>
    </row>
    <row r="12" spans="3:14" ht="12.75">
      <c r="C12" s="4">
        <v>0.05</v>
      </c>
      <c r="D12">
        <v>7.7</v>
      </c>
      <c r="E12">
        <v>23</v>
      </c>
      <c r="F12">
        <f>D12/E12</f>
        <v>0.3347826086956522</v>
      </c>
      <c r="H12">
        <v>325</v>
      </c>
      <c r="I12">
        <f>H12/98.1</f>
        <v>3.3129459734964324</v>
      </c>
      <c r="M12">
        <f>2*I12/(1000*C12*F12^2)</f>
        <v>1.1823568358776269</v>
      </c>
      <c r="N12" t="s">
        <v>23</v>
      </c>
    </row>
    <row r="13" spans="3:14" ht="12.75">
      <c r="C13" s="4">
        <v>0.05</v>
      </c>
      <c r="D13">
        <v>7.7</v>
      </c>
      <c r="E13">
        <v>18</v>
      </c>
      <c r="F13">
        <f>D13/E13</f>
        <v>0.4277777777777778</v>
      </c>
      <c r="H13">
        <v>525</v>
      </c>
      <c r="I13">
        <f>H13/98.1</f>
        <v>5.351681957186544</v>
      </c>
      <c r="M13">
        <f>2*I13/(1000*C13*F13^2)</f>
        <v>1.1698060071704772</v>
      </c>
      <c r="N13" t="s">
        <v>23</v>
      </c>
    </row>
    <row r="14" spans="3:14" ht="12.75">
      <c r="C14" s="4">
        <v>0.05</v>
      </c>
      <c r="D14">
        <v>7.7</v>
      </c>
      <c r="E14">
        <v>15</v>
      </c>
      <c r="F14">
        <f>D14/E14</f>
        <v>0.5133333333333333</v>
      </c>
      <c r="H14">
        <v>775</v>
      </c>
      <c r="I14">
        <f>H14/98.1</f>
        <v>7.900101936799185</v>
      </c>
      <c r="M14">
        <f>2*I14/(1000*C14*F14^2)</f>
        <v>1.1992058935940744</v>
      </c>
      <c r="N14" t="s">
        <v>24</v>
      </c>
    </row>
    <row r="15" spans="3:14" ht="12.75">
      <c r="C15" s="4">
        <v>0.05</v>
      </c>
      <c r="D15">
        <v>7.7</v>
      </c>
      <c r="E15">
        <v>14.5</v>
      </c>
      <c r="F15">
        <f>D15/E15</f>
        <v>0.5310344827586208</v>
      </c>
      <c r="H15">
        <v>1025</v>
      </c>
      <c r="I15">
        <f>H15/98.1</f>
        <v>10.448521916411826</v>
      </c>
      <c r="M15">
        <f>2*I15/(1000*C15*F15^2)</f>
        <v>1.4820723446959596</v>
      </c>
      <c r="N15" t="s">
        <v>25</v>
      </c>
    </row>
    <row r="16" spans="3:14" ht="12.75">
      <c r="C16" s="4">
        <v>0.05</v>
      </c>
      <c r="D16">
        <v>7.7</v>
      </c>
      <c r="E16">
        <v>14.5</v>
      </c>
      <c r="F16">
        <f>D16/E16</f>
        <v>0.5310344827586208</v>
      </c>
      <c r="H16">
        <v>1225</v>
      </c>
      <c r="I16">
        <f>H16/98.1</f>
        <v>12.487257900101937</v>
      </c>
      <c r="M16">
        <f>2*I16/(1000*C16*F16^2)</f>
        <v>1.7712571924415126</v>
      </c>
      <c r="N16" t="s">
        <v>26</v>
      </c>
    </row>
    <row r="17" ht="12.75">
      <c r="C17" s="5"/>
    </row>
    <row r="18" ht="18.75" customHeight="1">
      <c r="B18" s="2" t="s">
        <v>27</v>
      </c>
    </row>
    <row r="19" spans="6:13" s="6" customFormat="1" ht="25.5" customHeight="1">
      <c r="F19" s="6" t="s">
        <v>5</v>
      </c>
      <c r="J19" s="3" t="s">
        <v>28</v>
      </c>
      <c r="K19" s="3" t="s">
        <v>29</v>
      </c>
      <c r="L19" s="3" t="s">
        <v>30</v>
      </c>
      <c r="M19" s="3" t="s">
        <v>31</v>
      </c>
    </row>
    <row r="20" spans="3:13" ht="12.75">
      <c r="C20">
        <v>15</v>
      </c>
      <c r="F20">
        <v>0</v>
      </c>
      <c r="G20">
        <v>0</v>
      </c>
      <c r="J20">
        <v>0</v>
      </c>
      <c r="K20">
        <v>0</v>
      </c>
      <c r="L20">
        <v>0</v>
      </c>
      <c r="M20">
        <v>0</v>
      </c>
    </row>
    <row r="21" spans="3:13" ht="12.75">
      <c r="C21">
        <v>15</v>
      </c>
      <c r="F21">
        <f>F5*SQRT(9.36)</f>
        <v>1.4532205613739435</v>
      </c>
      <c r="G21">
        <f>G5</f>
        <v>0.17171641169719065</v>
      </c>
      <c r="J21">
        <f>J5*9.36^3</f>
        <v>297.7922642201834</v>
      </c>
      <c r="K21">
        <v>84</v>
      </c>
      <c r="L21">
        <f>L5*9.36^3</f>
        <v>242.85053186818342</v>
      </c>
      <c r="M21">
        <f>K21+L21</f>
        <v>326.85053186818345</v>
      </c>
    </row>
    <row r="22" spans="3:13" ht="12.75">
      <c r="C22">
        <v>15</v>
      </c>
      <c r="F22">
        <f>F6*SQRT(9.36)</f>
        <v>1.5501019321322063</v>
      </c>
      <c r="G22">
        <f>G6</f>
        <v>0.18316417247700334</v>
      </c>
      <c r="J22">
        <f>J6*9.36^3</f>
        <v>529.4084697247705</v>
      </c>
      <c r="K22">
        <v>101</v>
      </c>
      <c r="L22">
        <f>L6*9.36^3</f>
        <v>463.8064012447706</v>
      </c>
      <c r="M22">
        <f>K22+L22</f>
        <v>564.8064012447705</v>
      </c>
    </row>
    <row r="23" spans="3:13" ht="12.75">
      <c r="C23">
        <v>15</v>
      </c>
      <c r="F23">
        <f>F7*SQRT(9.36)</f>
        <v>2.4475293665245363</v>
      </c>
      <c r="G23">
        <f>G7</f>
        <v>0.28920658812158423</v>
      </c>
      <c r="J23">
        <f>J7*9.36^3</f>
        <v>2173.3610862385317</v>
      </c>
      <c r="K23">
        <v>374</v>
      </c>
      <c r="L23">
        <f>L7*9.36^3</f>
        <v>1943.753846558532</v>
      </c>
      <c r="M23">
        <f>K23+L23</f>
        <v>2317.753846558532</v>
      </c>
    </row>
    <row r="24" spans="3:13" ht="12.75">
      <c r="C24">
        <v>15</v>
      </c>
      <c r="F24">
        <f>F8*SQRT(9.36)</f>
        <v>3.5771583049204763</v>
      </c>
      <c r="G24">
        <f>G8</f>
        <v>0.4226865518700077</v>
      </c>
      <c r="J24">
        <f>J8*9.36^3</f>
        <v>5131.1897834862375</v>
      </c>
      <c r="K24">
        <v>1112</v>
      </c>
      <c r="L24">
        <f>L8*9.36^3</f>
        <v>4458.768581566237</v>
      </c>
      <c r="M24">
        <f>K24+L24</f>
        <v>5570.768581566237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7"/>
  <sheetViews>
    <sheetView workbookViewId="0" topLeftCell="A1">
      <selection activeCell="C5" sqref="C5"/>
    </sheetView>
  </sheetViews>
  <sheetFormatPr defaultColWidth="12.57421875" defaultRowHeight="18.75" customHeight="1"/>
  <cols>
    <col min="1" max="1" width="22.00390625" style="7" customWidth="1"/>
    <col min="2" max="2" width="35.140625" style="8" customWidth="1"/>
    <col min="3" max="3" width="21.8515625" style="9" customWidth="1"/>
    <col min="4" max="4" width="11.7109375" style="10" customWidth="1"/>
    <col min="5" max="5" width="42.140625" style="7" customWidth="1"/>
    <col min="6" max="6" width="14.140625" style="7" customWidth="1"/>
    <col min="7" max="7" width="13.57421875" style="7" customWidth="1"/>
    <col min="8" max="8" width="17.421875" style="7" customWidth="1"/>
    <col min="9" max="16384" width="12.28125" style="7" customWidth="1"/>
  </cols>
  <sheetData>
    <row r="1" ht="30" customHeight="1"/>
    <row r="2" ht="34.5" customHeight="1">
      <c r="B2" s="11" t="s">
        <v>32</v>
      </c>
    </row>
    <row r="3" ht="25.5" customHeight="1">
      <c r="B3" s="8" t="s">
        <v>33</v>
      </c>
    </row>
    <row r="4" ht="27.75" customHeight="1">
      <c r="B4" s="1"/>
    </row>
    <row r="5" spans="2:4" ht="18.75" customHeight="1">
      <c r="B5" s="12" t="s">
        <v>34</v>
      </c>
      <c r="C5" s="13">
        <v>7.5</v>
      </c>
      <c r="D5" s="14" t="s">
        <v>35</v>
      </c>
    </row>
    <row r="6" spans="2:4" ht="18.75" customHeight="1">
      <c r="B6" s="15" t="s">
        <v>36</v>
      </c>
      <c r="C6" s="16">
        <v>15</v>
      </c>
      <c r="D6" s="17" t="s">
        <v>37</v>
      </c>
    </row>
    <row r="7" spans="2:5" ht="18.75" customHeight="1">
      <c r="B7" s="15" t="s">
        <v>38</v>
      </c>
      <c r="C7" s="16" t="s">
        <v>39</v>
      </c>
      <c r="D7" s="17"/>
      <c r="E7" s="7" t="s">
        <v>40</v>
      </c>
    </row>
    <row r="8" spans="2:4" ht="18.75" customHeight="1">
      <c r="B8" s="15" t="s">
        <v>41</v>
      </c>
      <c r="C8" s="16">
        <v>2</v>
      </c>
      <c r="D8" s="17" t="s">
        <v>42</v>
      </c>
    </row>
    <row r="9" spans="2:4" ht="18.75" customHeight="1">
      <c r="B9" s="18" t="s">
        <v>43</v>
      </c>
      <c r="C9" s="19">
        <f>IF(C7="water",1000000,76000)</f>
        <v>1000000</v>
      </c>
      <c r="D9" s="20" t="s">
        <v>44</v>
      </c>
    </row>
    <row r="10" spans="2:4" ht="18.75" customHeight="1">
      <c r="B10" s="18" t="s">
        <v>45</v>
      </c>
      <c r="C10" s="19">
        <f>IF(C7="water",1000,1.25)</f>
        <v>1000</v>
      </c>
      <c r="D10" s="20" t="s">
        <v>46</v>
      </c>
    </row>
    <row r="11" spans="2:4" ht="18.75" customHeight="1">
      <c r="B11" s="18" t="s">
        <v>47</v>
      </c>
      <c r="C11" s="21">
        <f>(1.1+C8/100)*4.27/((LN(C15)-0.407)^2.64)</f>
        <v>0.0031077554833902994</v>
      </c>
      <c r="D11" s="20"/>
    </row>
    <row r="12" spans="2:4" ht="18.75" customHeight="1">
      <c r="B12" s="18" t="s">
        <v>41</v>
      </c>
      <c r="C12" s="22">
        <f>C8*3.6</f>
        <v>7.2</v>
      </c>
      <c r="D12" s="20" t="s">
        <v>48</v>
      </c>
    </row>
    <row r="13" spans="2:4" ht="18.75" customHeight="1">
      <c r="B13" s="18" t="s">
        <v>41</v>
      </c>
      <c r="C13" s="23">
        <f>C12/1.854</f>
        <v>3.883495145631068</v>
      </c>
      <c r="D13" s="20" t="s">
        <v>49</v>
      </c>
    </row>
    <row r="14" spans="2:4" ht="18.75" customHeight="1">
      <c r="B14" s="18" t="s">
        <v>41</v>
      </c>
      <c r="C14" s="23">
        <f>C8*3.281</f>
        <v>6.562</v>
      </c>
      <c r="D14" s="20" t="s">
        <v>50</v>
      </c>
    </row>
    <row r="15" spans="2:5" ht="18.75" customHeight="1">
      <c r="B15" s="18" t="s">
        <v>51</v>
      </c>
      <c r="C15" s="24">
        <f>C5*C8*C9</f>
        <v>15000000</v>
      </c>
      <c r="D15" s="20"/>
      <c r="E15" s="7" t="s">
        <v>52</v>
      </c>
    </row>
    <row r="16" spans="2:4" ht="18.75" customHeight="1">
      <c r="B16" s="18" t="s">
        <v>53</v>
      </c>
      <c r="C16" s="22">
        <f>C6*C11*C10/2*C8*C8</f>
        <v>93.23266450170898</v>
      </c>
      <c r="D16" s="20" t="s">
        <v>54</v>
      </c>
    </row>
    <row r="17" spans="2:4" ht="18.75" customHeight="1">
      <c r="B17" s="25" t="s">
        <v>55</v>
      </c>
      <c r="C17" s="26">
        <f>C8*C16</f>
        <v>186.46532900341796</v>
      </c>
      <c r="D17" s="27" t="s">
        <v>56</v>
      </c>
    </row>
    <row r="18" ht="48.7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"/>
  <sheetViews>
    <sheetView workbookViewId="0" topLeftCell="A1">
      <selection activeCell="E6" sqref="E6"/>
    </sheetView>
  </sheetViews>
  <sheetFormatPr defaultColWidth="11.421875" defaultRowHeight="12.75"/>
  <cols>
    <col min="1" max="1" width="11.57421875" style="0" customWidth="1"/>
    <col min="2" max="2" width="19.140625" style="0" customWidth="1"/>
    <col min="3" max="3" width="14.57421875" style="0" customWidth="1"/>
    <col min="4" max="4" width="15.421875" style="0" customWidth="1"/>
    <col min="5" max="5" width="15.7109375" style="0" customWidth="1"/>
    <col min="6" max="16384" width="11.57421875" style="0" customWidth="1"/>
  </cols>
  <sheetData>
    <row r="1" spans="2:3" ht="15">
      <c r="B1" s="28"/>
      <c r="C1" s="29"/>
    </row>
    <row r="2" spans="2:8" ht="15">
      <c r="B2" s="1" t="s">
        <v>57</v>
      </c>
      <c r="C2" s="29"/>
      <c r="G2" s="30" t="s">
        <v>58</v>
      </c>
      <c r="H2" s="30">
        <v>10</v>
      </c>
    </row>
    <row r="3" ht="12.75"/>
    <row r="4" spans="2:5" ht="12.75">
      <c r="B4" s="30" t="s">
        <v>59</v>
      </c>
      <c r="C4" s="30">
        <v>0</v>
      </c>
      <c r="D4" s="30">
        <v>0.5</v>
      </c>
      <c r="E4" s="30">
        <v>1</v>
      </c>
    </row>
    <row r="6" spans="2:5" ht="12.75">
      <c r="B6" s="30" t="s">
        <v>60</v>
      </c>
      <c r="C6" s="30">
        <v>100</v>
      </c>
      <c r="D6" s="30">
        <v>725</v>
      </c>
      <c r="E6" s="30">
        <v>2600</v>
      </c>
    </row>
    <row r="8" spans="1:19" ht="51">
      <c r="A8" s="31"/>
      <c r="B8" s="31" t="s">
        <v>61</v>
      </c>
      <c r="C8" s="31" t="s">
        <v>62</v>
      </c>
      <c r="D8" s="31" t="s">
        <v>63</v>
      </c>
      <c r="E8" s="31" t="s">
        <v>64</v>
      </c>
      <c r="F8" s="31" t="s">
        <v>65</v>
      </c>
      <c r="G8" s="31" t="s">
        <v>66</v>
      </c>
      <c r="H8" s="31" t="s">
        <v>67</v>
      </c>
      <c r="I8" s="31" t="s">
        <v>68</v>
      </c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2:9" ht="12.75">
      <c r="B9">
        <v>0</v>
      </c>
      <c r="C9">
        <f>2*B9*0.05*C$6*0.5*H$2</f>
        <v>0</v>
      </c>
      <c r="D9">
        <f>2*B9*0.05*D$6*0.5*H$2</f>
        <v>0</v>
      </c>
      <c r="E9" s="32">
        <f>2*B9*0.05*E$6*0.5*H$2</f>
        <v>0</v>
      </c>
      <c r="F9">
        <f>130*B9^3</f>
        <v>0</v>
      </c>
      <c r="G9">
        <f>$F9+C9</f>
        <v>0</v>
      </c>
      <c r="H9">
        <f>$F9+D9</f>
        <v>0</v>
      </c>
      <c r="I9">
        <f>$F9+E9</f>
        <v>0</v>
      </c>
    </row>
    <row r="10" spans="2:9" ht="12.75">
      <c r="B10">
        <v>1</v>
      </c>
      <c r="C10">
        <f>2*B10*0.05*C$6*0.5*H$2</f>
        <v>50</v>
      </c>
      <c r="D10">
        <f>2*B10*0.05*D$6*0.5*H$2</f>
        <v>362.5</v>
      </c>
      <c r="E10" s="32">
        <f>2*B10*0.05*E$6*0.5*H$2</f>
        <v>1300</v>
      </c>
      <c r="F10">
        <f>130*B10^3</f>
        <v>130</v>
      </c>
      <c r="G10">
        <f>$F10+C10</f>
        <v>180</v>
      </c>
      <c r="H10">
        <f>$F10+D10</f>
        <v>492.5</v>
      </c>
      <c r="I10">
        <f>$F10+E10</f>
        <v>1430</v>
      </c>
    </row>
    <row r="11" spans="2:9" ht="12.75">
      <c r="B11">
        <v>2</v>
      </c>
      <c r="C11">
        <f>2*B11*0.05*C$6*0.5*H$2</f>
        <v>100</v>
      </c>
      <c r="D11">
        <f>2*B11*0.05*D$6*0.5*H$2</f>
        <v>725</v>
      </c>
      <c r="E11" s="32">
        <f>2*B11*0.05*E$6*0.5*H$2</f>
        <v>2600</v>
      </c>
      <c r="F11">
        <f>130*B11^3</f>
        <v>1040</v>
      </c>
      <c r="G11">
        <f>$F11+C11</f>
        <v>1140</v>
      </c>
      <c r="H11">
        <f>$F11+D11</f>
        <v>1765</v>
      </c>
      <c r="I11">
        <f>$F11+E11</f>
        <v>3640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Schmidt</dc:creator>
  <cp:keywords/>
  <dc:description/>
  <cp:lastModifiedBy>Theo Schmidt</cp:lastModifiedBy>
  <dcterms:created xsi:type="dcterms:W3CDTF">2019-06-12T22:07:27Z</dcterms:created>
  <dcterms:modified xsi:type="dcterms:W3CDTF">2021-01-29T17:21:06Z</dcterms:modified>
  <cp:category/>
  <cp:version/>
  <cp:contentType/>
  <cp:contentStatus/>
  <cp:revision>18</cp:revision>
</cp:coreProperties>
</file>